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29040" windowHeight="15840" activeTab="1"/>
  </bookViews>
  <sheets>
    <sheet name="доходы 2022" sheetId="3" r:id="rId1"/>
    <sheet name="расходы 2022" sheetId="4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D6" i="4"/>
  <c r="AD7"/>
  <c r="AD8"/>
  <c r="AD9"/>
  <c r="AD10"/>
  <c r="AD11"/>
  <c r="AD12"/>
  <c r="AD13"/>
  <c r="AD14"/>
  <c r="AD5"/>
  <c r="AT6"/>
  <c r="AT7"/>
  <c r="AT8"/>
  <c r="AT9"/>
  <c r="AT10"/>
  <c r="AT11"/>
  <c r="AT12"/>
  <c r="AT13"/>
  <c r="AT14"/>
  <c r="AT5"/>
  <c r="W6"/>
  <c r="W7"/>
  <c r="W8"/>
  <c r="W9"/>
  <c r="W10"/>
  <c r="W11"/>
  <c r="W12"/>
  <c r="W13"/>
  <c r="W14"/>
  <c r="W5"/>
  <c r="T6"/>
  <c r="T7"/>
  <c r="T8"/>
  <c r="T9"/>
  <c r="T10"/>
  <c r="T11"/>
  <c r="T12"/>
  <c r="T13"/>
  <c r="T14"/>
  <c r="S6"/>
  <c r="S7"/>
  <c r="S8"/>
  <c r="S9"/>
  <c r="S10"/>
  <c r="S11"/>
  <c r="S12"/>
  <c r="S13"/>
  <c r="S14"/>
  <c r="S5"/>
  <c r="C14"/>
  <c r="AK14" s="1"/>
  <c r="AQ15"/>
  <c r="AP15"/>
  <c r="AO15"/>
  <c r="AL15"/>
  <c r="AJ15"/>
  <c r="AI15"/>
  <c r="AE15"/>
  <c r="AC15"/>
  <c r="AB15"/>
  <c r="AA15"/>
  <c r="Z15"/>
  <c r="Y15"/>
  <c r="V15"/>
  <c r="U15"/>
  <c r="R15"/>
  <c r="Q15"/>
  <c r="N15"/>
  <c r="M15"/>
  <c r="H15"/>
  <c r="F15"/>
  <c r="F14" i="3"/>
  <c r="C13" i="4" s="1"/>
  <c r="AR13" s="1"/>
  <c r="F13" i="3"/>
  <c r="C12" i="4" s="1"/>
  <c r="AR12" s="1"/>
  <c r="F12" i="3"/>
  <c r="C11" i="4" s="1"/>
  <c r="I11" s="1"/>
  <c r="F11" i="3"/>
  <c r="C10" i="4" s="1"/>
  <c r="AK10" s="1"/>
  <c r="F10" i="3"/>
  <c r="C9" i="4" s="1"/>
  <c r="G9" s="1"/>
  <c r="F9" i="3"/>
  <c r="C8" i="4" s="1"/>
  <c r="F8" i="3"/>
  <c r="C7" i="4" s="1"/>
  <c r="G7" s="1"/>
  <c r="F7" i="3"/>
  <c r="C6" i="4" s="1"/>
  <c r="F6" i="3"/>
  <c r="C5" i="4" s="1"/>
  <c r="G5" s="1"/>
  <c r="P5" l="1"/>
  <c r="P13"/>
  <c r="P11"/>
  <c r="P9"/>
  <c r="P7"/>
  <c r="L13"/>
  <c r="L11"/>
  <c r="L9"/>
  <c r="L7"/>
  <c r="L5"/>
  <c r="AH14"/>
  <c r="AH12"/>
  <c r="AH10"/>
  <c r="AH8"/>
  <c r="AH6"/>
  <c r="G14"/>
  <c r="G12"/>
  <c r="G10"/>
  <c r="G8"/>
  <c r="G6"/>
  <c r="P14"/>
  <c r="P12"/>
  <c r="P10"/>
  <c r="P8"/>
  <c r="P6"/>
  <c r="T5"/>
  <c r="L14"/>
  <c r="L12"/>
  <c r="L10"/>
  <c r="L8"/>
  <c r="L6"/>
  <c r="AH5"/>
  <c r="AH13"/>
  <c r="AH11"/>
  <c r="AH9"/>
  <c r="AH7"/>
  <c r="G13"/>
  <c r="G11"/>
  <c r="AS15"/>
  <c r="AH15"/>
  <c r="O12"/>
  <c r="O7"/>
  <c r="O11"/>
  <c r="O8"/>
  <c r="I9"/>
  <c r="AF13"/>
  <c r="AN9"/>
  <c r="AR10"/>
  <c r="O9"/>
  <c r="AK13"/>
  <c r="AK9"/>
  <c r="I14"/>
  <c r="I7"/>
  <c r="AF10"/>
  <c r="AN14"/>
  <c r="AN7"/>
  <c r="AR9"/>
  <c r="AK12"/>
  <c r="AK8"/>
  <c r="I13"/>
  <c r="AF9"/>
  <c r="AN13"/>
  <c r="AR14"/>
  <c r="AR7"/>
  <c r="AK5"/>
  <c r="AK11"/>
  <c r="AK7"/>
  <c r="I10"/>
  <c r="AF14"/>
  <c r="AF7"/>
  <c r="AN10"/>
  <c r="O10"/>
  <c r="AK6"/>
  <c r="AN6"/>
  <c r="I6"/>
  <c r="AF6"/>
  <c r="AR6"/>
  <c r="I5"/>
  <c r="AF5"/>
  <c r="AR5"/>
  <c r="AN5"/>
  <c r="AF8"/>
  <c r="AN8"/>
  <c r="AR8"/>
  <c r="I8"/>
  <c r="AF12"/>
  <c r="I12"/>
  <c r="AN12"/>
  <c r="AF11"/>
  <c r="AR11"/>
  <c r="AN11"/>
  <c r="K12"/>
  <c r="E12"/>
  <c r="E9"/>
  <c r="AG8"/>
  <c r="E8"/>
  <c r="K8"/>
  <c r="E5"/>
  <c r="K5"/>
  <c r="C15"/>
  <c r="K9"/>
  <c r="K13"/>
  <c r="E13"/>
  <c r="F16" i="3"/>
  <c r="K6" i="4"/>
  <c r="K7"/>
  <c r="E7"/>
  <c r="K10"/>
  <c r="K11"/>
  <c r="E11"/>
  <c r="K14"/>
  <c r="E6"/>
  <c r="O6"/>
  <c r="E10"/>
  <c r="AG10"/>
  <c r="E14"/>
  <c r="AG14"/>
  <c r="O14"/>
  <c r="O13"/>
  <c r="AG13"/>
  <c r="AG5" l="1"/>
  <c r="AG9"/>
  <c r="X9" s="1"/>
  <c r="AG12"/>
  <c r="X12" s="1"/>
  <c r="AG7"/>
  <c r="X7" s="1"/>
  <c r="X13"/>
  <c r="J6"/>
  <c r="J8"/>
  <c r="X8"/>
  <c r="J10"/>
  <c r="J13"/>
  <c r="AG11"/>
  <c r="X11" s="1"/>
  <c r="J12"/>
  <c r="J9"/>
  <c r="AM15"/>
  <c r="AK15"/>
  <c r="AF15"/>
  <c r="AN15"/>
  <c r="G15"/>
  <c r="E15"/>
  <c r="AT15"/>
  <c r="S15"/>
  <c r="J14"/>
  <c r="AG6"/>
  <c r="AR15"/>
  <c r="T15"/>
  <c r="W15"/>
  <c r="J11"/>
  <c r="J7"/>
  <c r="D7" s="1"/>
  <c r="K15"/>
  <c r="X14"/>
  <c r="X10"/>
  <c r="I15"/>
  <c r="L15"/>
  <c r="AD15"/>
  <c r="O5"/>
  <c r="O15" s="1"/>
  <c r="P15"/>
  <c r="J5" l="1"/>
  <c r="X6"/>
  <c r="D6" s="1"/>
  <c r="AG15"/>
  <c r="D12"/>
  <c r="D13"/>
  <c r="D10"/>
  <c r="D8"/>
  <c r="D14"/>
  <c r="D9"/>
  <c r="D11"/>
  <c r="X5"/>
  <c r="X15" l="1"/>
  <c r="D5"/>
  <c r="J15"/>
  <c r="D15" l="1"/>
</calcChain>
</file>

<file path=xl/sharedStrings.xml><?xml version="1.0" encoding="utf-8"?>
<sst xmlns="http://schemas.openxmlformats.org/spreadsheetml/2006/main" count="103" uniqueCount="86">
  <si>
    <t>наименование кружка</t>
  </si>
  <si>
    <t>стоимость 1 занятия</t>
  </si>
  <si>
    <t>количество получателей услуг</t>
  </si>
  <si>
    <t>итого</t>
  </si>
  <si>
    <t>сумма дохода от оказываемой услуги</t>
  </si>
  <si>
    <t>РАСХОДЫ</t>
  </si>
  <si>
    <t>ДОХОДЫ</t>
  </si>
  <si>
    <t>ИТОГО</t>
  </si>
  <si>
    <t>Смета доходов и расходов платных образовательных услуг</t>
  </si>
  <si>
    <t>сумма расхода</t>
  </si>
  <si>
    <t>количество занятий в  году</t>
  </si>
  <si>
    <t>211+213</t>
  </si>
  <si>
    <t>225.1</t>
  </si>
  <si>
    <t>в т.ч.</t>
  </si>
  <si>
    <t>225.2</t>
  </si>
  <si>
    <t>225.3</t>
  </si>
  <si>
    <t>225.4</t>
  </si>
  <si>
    <t>225.6</t>
  </si>
  <si>
    <t xml:space="preserve">                                                                                        в т.ч.</t>
  </si>
  <si>
    <t>226.1</t>
  </si>
  <si>
    <t>226.3</t>
  </si>
  <si>
    <t>226.5</t>
  </si>
  <si>
    <t>226.7</t>
  </si>
  <si>
    <t>226.8</t>
  </si>
  <si>
    <t>226.9</t>
  </si>
  <si>
    <t>226.10</t>
  </si>
  <si>
    <t xml:space="preserve">   </t>
  </si>
  <si>
    <t xml:space="preserve">                        в т.ч.</t>
  </si>
  <si>
    <t>Заработная плата с налогами</t>
  </si>
  <si>
    <t>Прочие выплаты (командировочные расходы)</t>
  </si>
  <si>
    <t>Оплата услуг связи</t>
  </si>
  <si>
    <t>Транспортные услуги</t>
  </si>
  <si>
    <t>Оплата коммунальных услуг (10%)</t>
  </si>
  <si>
    <t xml:space="preserve">Услуги по содержанию имущества </t>
  </si>
  <si>
    <t>Содержание в чистоте помещений, зданий, дворов, иного имущества</t>
  </si>
  <si>
    <t xml:space="preserve">Вывоз  мусора  </t>
  </si>
  <si>
    <t xml:space="preserve">Дератизация,дезинсекция </t>
  </si>
  <si>
    <t xml:space="preserve">Очистка крыш от снега  </t>
  </si>
  <si>
    <t xml:space="preserve">Оплата договоров по текущему ремонту зданий, сооружений, имущества </t>
  </si>
  <si>
    <t>Текущий ремонт зданий и сооружений</t>
  </si>
  <si>
    <t>Ремонт оборудования</t>
  </si>
  <si>
    <t>Капитальный ремонт</t>
  </si>
  <si>
    <t>Противопожарные мероприятия</t>
  </si>
  <si>
    <t>Другие расходы по содержанию имущества</t>
  </si>
  <si>
    <t xml:space="preserve">Технический осмотр транспортных средств </t>
  </si>
  <si>
    <t>Опрессовка систем отопления</t>
  </si>
  <si>
    <t>Оплата договоров по техническому обслуживанию оборудования</t>
  </si>
  <si>
    <t xml:space="preserve">Прочие услуги  </t>
  </si>
  <si>
    <t>Научно-исследовательские, опытно-конструкторские, услуги по типовому проектированию</t>
  </si>
  <si>
    <t>Проектно-изыскательские работы</t>
  </si>
  <si>
    <t xml:space="preserve">Монтажные работы </t>
  </si>
  <si>
    <t>Оплата услуг по установке теплосчетчиков</t>
  </si>
  <si>
    <t>Оплата услуг по установке систем пожарной сигнализации</t>
  </si>
  <si>
    <t>Услуги вневедомственной  (в том числе пожарной) охраны</t>
  </si>
  <si>
    <t>Услуги в области информационных технологий (эцп и т.д.)</t>
  </si>
  <si>
    <t>Типографские работы, услуги</t>
  </si>
  <si>
    <t>Медицинские услуги, санитарно-эпидемиологические работы и услуги</t>
  </si>
  <si>
    <t>Иные работы и услуги</t>
  </si>
  <si>
    <t>Подписка на периодические и справочные издания</t>
  </si>
  <si>
    <t>Оплата нотариальных, юридических и аудиторских услуг</t>
  </si>
  <si>
    <t>Аттестация рабочих мест</t>
  </si>
  <si>
    <t xml:space="preserve">Оплата стоимости обучения на курсах повышения квалификации </t>
  </si>
  <si>
    <t>Прочие</t>
  </si>
  <si>
    <t xml:space="preserve">Прочие расходы (пени.штрафы,госпошлины) </t>
  </si>
  <si>
    <t xml:space="preserve">Увеличение стоимости основных средств </t>
  </si>
  <si>
    <t>№ п/п</t>
  </si>
  <si>
    <t>343.2</t>
  </si>
  <si>
    <t>ГСМ</t>
  </si>
  <si>
    <t>Мягкий инвентарь</t>
  </si>
  <si>
    <t>Мат.запасы однократного применения</t>
  </si>
  <si>
    <t>Прочие мат.запасы</t>
  </si>
  <si>
    <t>Строительные материалы</t>
  </si>
  <si>
    <t>Хореографическая студия "Эксклюзив"</t>
  </si>
  <si>
    <t>Студия худож. Гимнастики "Гармония"</t>
  </si>
  <si>
    <t>Студия эстрадного танца "Смайлики"</t>
  </si>
  <si>
    <t>Школа раннего развития "Знайка"</t>
  </si>
  <si>
    <t>Школа "Веселый английский"</t>
  </si>
  <si>
    <t>Сумма дохода</t>
  </si>
  <si>
    <t>Студия дизайна "Палитра"</t>
  </si>
  <si>
    <t xml:space="preserve">Студия классической хореографии "Па-де-де" </t>
  </si>
  <si>
    <t>Студия "Совершенство"</t>
  </si>
  <si>
    <t xml:space="preserve"> МБОУ ДО "ЦДТ "Созвездие"</t>
  </si>
  <si>
    <t xml:space="preserve"> на 2022-2023 год</t>
  </si>
  <si>
    <t>Школа "Золотая пешка"</t>
  </si>
  <si>
    <t>Директор       ____________  /  Е. В. Тимирьянова</t>
  </si>
  <si>
    <t>Школа раннего развития "Воробушки"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</si>
</sst>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_-* #,##0_р_._-;\-* #,##0_р_._-;_-* &quot;-&quot;??_р_._-;_-@_-"/>
  </numFmts>
  <fonts count="1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3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6" fillId="0" borderId="0" xfId="0" applyFont="1" applyAlignment="1">
      <alignment horizontal="center" wrapText="1"/>
    </xf>
    <xf numFmtId="0" fontId="4" fillId="0" borderId="0" xfId="0" applyFont="1"/>
    <xf numFmtId="0" fontId="8" fillId="2" borderId="1" xfId="2" applyFont="1" applyFill="1" applyBorder="1" applyAlignment="1">
      <alignment horizontal="center" wrapText="1"/>
    </xf>
    <xf numFmtId="0" fontId="8" fillId="2" borderId="4" xfId="2" applyFont="1" applyFill="1" applyBorder="1" applyAlignment="1">
      <alignment wrapText="1"/>
    </xf>
    <xf numFmtId="0" fontId="8" fillId="2" borderId="5" xfId="2" applyFont="1" applyFill="1" applyBorder="1" applyAlignment="1">
      <alignment wrapText="1"/>
    </xf>
    <xf numFmtId="0" fontId="10" fillId="2" borderId="2" xfId="2" applyFont="1" applyFill="1" applyBorder="1" applyAlignment="1">
      <alignment horizontal="center" wrapText="1"/>
    </xf>
    <xf numFmtId="0" fontId="10" fillId="2" borderId="6" xfId="2" applyFont="1" applyFill="1" applyBorder="1" applyAlignment="1">
      <alignment horizontal="center" wrapText="1"/>
    </xf>
    <xf numFmtId="0" fontId="11" fillId="0" borderId="1" xfId="0" applyFont="1" applyBorder="1" applyProtection="1">
      <protection locked="0"/>
    </xf>
    <xf numFmtId="4" fontId="11" fillId="0" borderId="1" xfId="0" applyNumberFormat="1" applyFont="1" applyBorder="1"/>
    <xf numFmtId="0" fontId="12" fillId="0" borderId="1" xfId="0" applyFont="1" applyBorder="1"/>
    <xf numFmtId="0" fontId="2" fillId="2" borderId="0" xfId="0" applyFont="1" applyFill="1"/>
    <xf numFmtId="165" fontId="7" fillId="2" borderId="1" xfId="1" applyNumberFormat="1" applyFont="1" applyFill="1" applyBorder="1" applyAlignment="1">
      <alignment horizontal="center" vertical="center"/>
    </xf>
    <xf numFmtId="0" fontId="8" fillId="2" borderId="1" xfId="2" applyFont="1" applyFill="1" applyBorder="1" applyAlignment="1">
      <alignment wrapText="1"/>
    </xf>
    <xf numFmtId="0" fontId="9" fillId="2" borderId="2" xfId="2" applyFont="1" applyFill="1" applyBorder="1" applyAlignment="1">
      <alignment horizontal="center" wrapText="1"/>
    </xf>
    <xf numFmtId="0" fontId="9" fillId="2" borderId="2" xfId="1" applyNumberFormat="1" applyFont="1" applyFill="1" applyBorder="1" applyAlignment="1">
      <alignment horizontal="center" wrapText="1"/>
    </xf>
    <xf numFmtId="4" fontId="11" fillId="2" borderId="1" xfId="0" applyNumberFormat="1" applyFont="1" applyFill="1" applyBorder="1" applyProtection="1">
      <protection locked="0"/>
    </xf>
    <xf numFmtId="4" fontId="11" fillId="2" borderId="1" xfId="0" applyNumberFormat="1" applyFont="1" applyFill="1" applyBorder="1"/>
    <xf numFmtId="4" fontId="12" fillId="2" borderId="1" xfId="0" applyNumberFormat="1" applyFont="1" applyFill="1" applyBorder="1"/>
    <xf numFmtId="0" fontId="0" fillId="2" borderId="0" xfId="0" applyFill="1"/>
    <xf numFmtId="0" fontId="5" fillId="2" borderId="1" xfId="0" applyFont="1" applyFill="1" applyBorder="1"/>
    <xf numFmtId="165" fontId="7" fillId="2" borderId="3" xfId="1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11" fillId="0" borderId="1" xfId="0" applyFont="1" applyBorder="1" applyAlignment="1" applyProtection="1">
      <alignment horizontal="left" vertical="center"/>
      <protection locked="0"/>
    </xf>
    <xf numFmtId="4" fontId="0" fillId="0" borderId="0" xfId="0" applyNumberFormat="1"/>
    <xf numFmtId="0" fontId="6" fillId="0" borderId="0" xfId="0" applyFont="1" applyAlignment="1">
      <alignment horizontal="center" vertical="justify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8" fillId="2" borderId="3" xfId="2" applyFont="1" applyFill="1" applyBorder="1" applyAlignment="1">
      <alignment horizontal="center" wrapText="1"/>
    </xf>
    <xf numFmtId="0" fontId="8" fillId="2" borderId="4" xfId="2" applyFont="1" applyFill="1" applyBorder="1" applyAlignment="1">
      <alignment horizontal="center" wrapText="1"/>
    </xf>
    <xf numFmtId="0" fontId="8" fillId="2" borderId="5" xfId="2" applyFont="1" applyFill="1" applyBorder="1" applyAlignment="1">
      <alignment horizontal="center" wrapText="1"/>
    </xf>
    <xf numFmtId="0" fontId="2" fillId="0" borderId="2" xfId="0" applyFont="1" applyBorder="1"/>
    <xf numFmtId="0" fontId="2" fillId="0" borderId="7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165" fontId="7" fillId="2" borderId="3" xfId="1" applyNumberFormat="1" applyFont="1" applyFill="1" applyBorder="1" applyAlignment="1">
      <alignment horizontal="center" vertical="center"/>
    </xf>
    <xf numFmtId="0" fontId="2" fillId="2" borderId="5" xfId="0" applyFont="1" applyFill="1" applyBorder="1"/>
  </cellXfs>
  <cellStyles count="3">
    <cellStyle name="Обычный" xfId="0" builtinId="0"/>
    <cellStyle name="Обычный 4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A18" sqref="A18:E19"/>
    </sheetView>
  </sheetViews>
  <sheetFormatPr defaultRowHeight="15"/>
  <cols>
    <col min="1" max="1" width="6.7109375" customWidth="1"/>
    <col min="2" max="2" width="39.5703125" customWidth="1"/>
    <col min="3" max="6" width="18.7109375" customWidth="1"/>
    <col min="7" max="7" width="12.28515625" customWidth="1"/>
    <col min="8" max="8" width="11" customWidth="1"/>
    <col min="9" max="9" width="10.42578125" customWidth="1"/>
    <col min="23" max="23" width="12.140625" customWidth="1"/>
    <col min="41" max="41" width="8" customWidth="1"/>
    <col min="43" max="43" width="8" customWidth="1"/>
    <col min="44" max="44" width="7.85546875" customWidth="1"/>
  </cols>
  <sheetData>
    <row r="1" spans="1:7" ht="15.75">
      <c r="A1" s="36" t="s">
        <v>8</v>
      </c>
      <c r="B1" s="36"/>
      <c r="C1" s="36"/>
      <c r="D1" s="36"/>
      <c r="E1" s="36"/>
      <c r="F1" s="36"/>
      <c r="G1" s="3"/>
    </row>
    <row r="2" spans="1:7" ht="18.75">
      <c r="A2" s="37" t="s">
        <v>81</v>
      </c>
      <c r="B2" s="37"/>
      <c r="C2" s="37"/>
      <c r="D2" s="37"/>
      <c r="E2" s="37"/>
      <c r="F2" s="37"/>
      <c r="G2" s="3"/>
    </row>
    <row r="3" spans="1:7" ht="14.25" customHeight="1">
      <c r="A3" s="36" t="s">
        <v>82</v>
      </c>
      <c r="B3" s="36"/>
      <c r="C3" s="36"/>
      <c r="D3" s="36"/>
      <c r="E3" s="36"/>
      <c r="F3" s="36"/>
      <c r="G3" s="3"/>
    </row>
    <row r="4" spans="1:7" ht="22.5" customHeight="1">
      <c r="A4" s="38" t="s">
        <v>6</v>
      </c>
      <c r="B4" s="38"/>
      <c r="C4" s="38"/>
      <c r="D4" s="38"/>
      <c r="E4" s="38"/>
      <c r="F4" s="38"/>
      <c r="G4" s="3"/>
    </row>
    <row r="5" spans="1:7" ht="69" customHeight="1">
      <c r="A5" s="5" t="s">
        <v>65</v>
      </c>
      <c r="B5" s="6" t="s">
        <v>0</v>
      </c>
      <c r="C5" s="7" t="s">
        <v>2</v>
      </c>
      <c r="D5" s="7" t="s">
        <v>1</v>
      </c>
      <c r="E5" s="7" t="s">
        <v>10</v>
      </c>
      <c r="F5" s="8" t="s">
        <v>4</v>
      </c>
      <c r="G5" s="3"/>
    </row>
    <row r="6" spans="1:7" ht="20.100000000000001" customHeight="1">
      <c r="A6" s="32">
        <v>1</v>
      </c>
      <c r="B6" s="33" t="s">
        <v>78</v>
      </c>
      <c r="C6" s="5">
        <v>10</v>
      </c>
      <c r="D6" s="5">
        <v>110</v>
      </c>
      <c r="E6" s="5">
        <v>140</v>
      </c>
      <c r="F6" s="5">
        <f t="shared" ref="F6:F14" si="0">C6*D6*E6</f>
        <v>154000</v>
      </c>
      <c r="G6" s="3"/>
    </row>
    <row r="7" spans="1:7" ht="20.100000000000001" customHeight="1">
      <c r="A7" s="32">
        <v>2</v>
      </c>
      <c r="B7" s="33" t="s">
        <v>72</v>
      </c>
      <c r="C7" s="5">
        <v>14</v>
      </c>
      <c r="D7" s="5">
        <v>136</v>
      </c>
      <c r="E7" s="5">
        <v>144</v>
      </c>
      <c r="F7" s="5">
        <f t="shared" si="0"/>
        <v>274176</v>
      </c>
      <c r="G7" s="3"/>
    </row>
    <row r="8" spans="1:7" ht="20.100000000000001" customHeight="1">
      <c r="A8" s="32">
        <v>3</v>
      </c>
      <c r="B8" s="33" t="s">
        <v>73</v>
      </c>
      <c r="C8" s="5">
        <v>30</v>
      </c>
      <c r="D8" s="5">
        <v>133</v>
      </c>
      <c r="E8" s="5">
        <v>108</v>
      </c>
      <c r="F8" s="5">
        <f t="shared" si="0"/>
        <v>430920</v>
      </c>
      <c r="G8" s="3"/>
    </row>
    <row r="9" spans="1:7" ht="20.100000000000001" customHeight="1">
      <c r="A9" s="32">
        <v>4</v>
      </c>
      <c r="B9" s="33" t="s">
        <v>79</v>
      </c>
      <c r="C9" s="5">
        <v>30</v>
      </c>
      <c r="D9" s="5">
        <v>136</v>
      </c>
      <c r="E9" s="5">
        <v>35</v>
      </c>
      <c r="F9" s="5">
        <f t="shared" si="0"/>
        <v>142800</v>
      </c>
      <c r="G9" s="3"/>
    </row>
    <row r="10" spans="1:7" ht="20.100000000000001" customHeight="1">
      <c r="A10" s="32">
        <v>5</v>
      </c>
      <c r="B10" s="33" t="s">
        <v>74</v>
      </c>
      <c r="C10" s="5">
        <v>24</v>
      </c>
      <c r="D10" s="5">
        <v>136</v>
      </c>
      <c r="E10" s="5">
        <v>144</v>
      </c>
      <c r="F10" s="5">
        <f t="shared" si="0"/>
        <v>470016</v>
      </c>
      <c r="G10" s="3"/>
    </row>
    <row r="11" spans="1:7" ht="20.100000000000001" customHeight="1">
      <c r="A11" s="32">
        <v>6</v>
      </c>
      <c r="B11" s="33" t="s">
        <v>83</v>
      </c>
      <c r="C11" s="5">
        <v>6</v>
      </c>
      <c r="D11" s="5">
        <v>198</v>
      </c>
      <c r="E11" s="5">
        <v>72</v>
      </c>
      <c r="F11" s="5">
        <f t="shared" si="0"/>
        <v>85536</v>
      </c>
      <c r="G11" s="3"/>
    </row>
    <row r="12" spans="1:7" ht="20.100000000000001" customHeight="1">
      <c r="A12" s="32">
        <v>7</v>
      </c>
      <c r="B12" s="33" t="s">
        <v>75</v>
      </c>
      <c r="C12" s="5">
        <v>60</v>
      </c>
      <c r="D12" s="5">
        <v>121</v>
      </c>
      <c r="E12" s="5">
        <v>144</v>
      </c>
      <c r="F12" s="5">
        <f t="shared" si="0"/>
        <v>1045440</v>
      </c>
      <c r="G12" s="3"/>
    </row>
    <row r="13" spans="1:7" ht="20.100000000000001" customHeight="1">
      <c r="A13" s="32">
        <v>8</v>
      </c>
      <c r="B13" s="33" t="s">
        <v>85</v>
      </c>
      <c r="C13" s="5">
        <v>18</v>
      </c>
      <c r="D13" s="5">
        <v>121</v>
      </c>
      <c r="E13" s="5">
        <v>144</v>
      </c>
      <c r="F13" s="5">
        <f t="shared" si="0"/>
        <v>313632</v>
      </c>
      <c r="G13" s="3"/>
    </row>
    <row r="14" spans="1:7" ht="20.100000000000001" customHeight="1">
      <c r="A14" s="32">
        <v>9</v>
      </c>
      <c r="B14" s="33" t="s">
        <v>80</v>
      </c>
      <c r="C14" s="5">
        <v>3</v>
      </c>
      <c r="D14" s="5">
        <v>363</v>
      </c>
      <c r="E14" s="29">
        <v>72</v>
      </c>
      <c r="F14" s="5">
        <f t="shared" si="0"/>
        <v>78408</v>
      </c>
      <c r="G14" s="3"/>
    </row>
    <row r="15" spans="1:7" ht="20.100000000000001" customHeight="1">
      <c r="A15" s="32">
        <v>10</v>
      </c>
      <c r="B15" s="33"/>
      <c r="C15" s="5"/>
      <c r="D15" s="5"/>
      <c r="E15" s="5"/>
      <c r="F15" s="5"/>
      <c r="G15" s="3"/>
    </row>
    <row r="16" spans="1:7" s="1" customFormat="1" ht="15.75">
      <c r="A16" s="9" t="s">
        <v>3</v>
      </c>
      <c r="B16" s="9"/>
      <c r="C16" s="9"/>
      <c r="D16" s="9"/>
      <c r="E16" s="9"/>
      <c r="F16" s="9">
        <f>SUM(F6:F15)</f>
        <v>2994928</v>
      </c>
      <c r="G16" s="4"/>
    </row>
    <row r="17" spans="1:8" ht="15.75">
      <c r="A17" s="3"/>
      <c r="B17" s="3"/>
      <c r="C17" s="3"/>
      <c r="D17" s="3"/>
      <c r="E17" s="3"/>
      <c r="F17" s="3"/>
      <c r="G17" s="3"/>
    </row>
    <row r="18" spans="1:8" ht="15.75">
      <c r="A18" s="35"/>
      <c r="B18" s="35"/>
      <c r="C18" s="35"/>
      <c r="D18" s="35"/>
      <c r="E18" s="35"/>
      <c r="F18" s="4"/>
      <c r="G18" s="4"/>
      <c r="H18" s="1"/>
    </row>
    <row r="19" spans="1:8" ht="15.75">
      <c r="A19" s="35"/>
      <c r="B19" s="35"/>
      <c r="C19" s="35"/>
      <c r="D19" s="35"/>
      <c r="E19" s="35"/>
      <c r="F19" s="4"/>
      <c r="G19" s="4"/>
      <c r="H19" s="1"/>
    </row>
    <row r="20" spans="1:8" ht="15.75">
      <c r="A20" s="4"/>
      <c r="B20" t="s">
        <v>84</v>
      </c>
      <c r="D20" s="31"/>
      <c r="E20" s="4"/>
      <c r="F20" s="4"/>
      <c r="G20" s="4"/>
      <c r="H20" s="1"/>
    </row>
    <row r="21" spans="1:8" ht="21.75" customHeight="1">
      <c r="A21" s="4"/>
      <c r="B21" s="10"/>
      <c r="C21" s="4"/>
      <c r="D21" s="4"/>
      <c r="E21" s="4"/>
      <c r="F21" s="4"/>
      <c r="G21" s="4"/>
      <c r="H21" s="1"/>
    </row>
  </sheetData>
  <mergeCells count="5">
    <mergeCell ref="A18:E19"/>
    <mergeCell ref="A1:F1"/>
    <mergeCell ref="A2:F2"/>
    <mergeCell ref="A3:F3"/>
    <mergeCell ref="A4:F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T19"/>
  <sheetViews>
    <sheetView tabSelected="1" topLeftCell="X1" workbookViewId="0">
      <selection activeCell="AE19" sqref="AE19"/>
    </sheetView>
  </sheetViews>
  <sheetFormatPr defaultRowHeight="15"/>
  <cols>
    <col min="1" max="1" width="6.42578125" customWidth="1"/>
    <col min="2" max="2" width="33.5703125" customWidth="1"/>
    <col min="3" max="3" width="8.85546875" customWidth="1"/>
    <col min="4" max="4" width="14" customWidth="1"/>
    <col min="5" max="5" width="13.140625" style="28" bestFit="1" customWidth="1"/>
    <col min="6" max="46" width="10.7109375" style="28" customWidth="1"/>
  </cols>
  <sheetData>
    <row r="2" spans="1:46" ht="21.75" customHeight="1">
      <c r="A2" s="2"/>
      <c r="B2" s="2"/>
      <c r="C2" s="2"/>
      <c r="D2" s="11" t="s">
        <v>5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</row>
    <row r="3" spans="1:46" ht="29.25">
      <c r="A3" s="42" t="s">
        <v>65</v>
      </c>
      <c r="B3" s="44" t="s">
        <v>0</v>
      </c>
      <c r="C3" s="45" t="s">
        <v>77</v>
      </c>
      <c r="D3" s="47" t="s">
        <v>9</v>
      </c>
      <c r="E3" s="21" t="s">
        <v>11</v>
      </c>
      <c r="F3" s="21">
        <v>212</v>
      </c>
      <c r="G3" s="21">
        <v>221</v>
      </c>
      <c r="H3" s="21">
        <v>222</v>
      </c>
      <c r="I3" s="21">
        <v>223</v>
      </c>
      <c r="J3" s="21">
        <v>225</v>
      </c>
      <c r="K3" s="30" t="s">
        <v>12</v>
      </c>
      <c r="L3" s="48" t="s">
        <v>13</v>
      </c>
      <c r="M3" s="49"/>
      <c r="N3" s="50"/>
      <c r="O3" s="21" t="s">
        <v>14</v>
      </c>
      <c r="P3" s="51" t="s">
        <v>13</v>
      </c>
      <c r="Q3" s="52"/>
      <c r="R3" s="12" t="s">
        <v>15</v>
      </c>
      <c r="S3" s="12" t="s">
        <v>16</v>
      </c>
      <c r="T3" s="22" t="s">
        <v>17</v>
      </c>
      <c r="U3" s="39" t="s">
        <v>18</v>
      </c>
      <c r="V3" s="40"/>
      <c r="W3" s="41"/>
      <c r="X3" s="12">
        <v>226</v>
      </c>
      <c r="Y3" s="12" t="s">
        <v>19</v>
      </c>
      <c r="Z3" s="12" t="s">
        <v>20</v>
      </c>
      <c r="AA3" s="39" t="s">
        <v>18</v>
      </c>
      <c r="AB3" s="41"/>
      <c r="AC3" s="12" t="s">
        <v>21</v>
      </c>
      <c r="AD3" s="12" t="s">
        <v>22</v>
      </c>
      <c r="AE3" s="12" t="s">
        <v>23</v>
      </c>
      <c r="AF3" s="12" t="s">
        <v>24</v>
      </c>
      <c r="AG3" s="22" t="s">
        <v>25</v>
      </c>
      <c r="AH3" s="13" t="s">
        <v>26</v>
      </c>
      <c r="AI3" s="13" t="s">
        <v>27</v>
      </c>
      <c r="AJ3" s="13"/>
      <c r="AK3" s="13"/>
      <c r="AL3" s="14"/>
      <c r="AM3" s="14">
        <v>228</v>
      </c>
      <c r="AN3" s="12">
        <v>290</v>
      </c>
      <c r="AO3" s="12" t="s">
        <v>66</v>
      </c>
      <c r="AP3" s="12">
        <v>344</v>
      </c>
      <c r="AQ3" s="12">
        <v>345</v>
      </c>
      <c r="AR3" s="12">
        <v>346</v>
      </c>
      <c r="AS3" s="12">
        <v>349</v>
      </c>
      <c r="AT3" s="12">
        <v>312</v>
      </c>
    </row>
    <row r="4" spans="1:46" ht="170.25" customHeight="1">
      <c r="A4" s="43"/>
      <c r="B4" s="43"/>
      <c r="C4" s="46"/>
      <c r="D4" s="43"/>
      <c r="E4" s="23" t="s">
        <v>28</v>
      </c>
      <c r="F4" s="23" t="s">
        <v>29</v>
      </c>
      <c r="G4" s="23" t="s">
        <v>30</v>
      </c>
      <c r="H4" s="23" t="s">
        <v>31</v>
      </c>
      <c r="I4" s="23" t="s">
        <v>32</v>
      </c>
      <c r="J4" s="23" t="s">
        <v>33</v>
      </c>
      <c r="K4" s="23" t="s">
        <v>34</v>
      </c>
      <c r="L4" s="15" t="s">
        <v>35</v>
      </c>
      <c r="M4" s="15" t="s">
        <v>36</v>
      </c>
      <c r="N4" s="15" t="s">
        <v>37</v>
      </c>
      <c r="O4" s="15" t="s">
        <v>38</v>
      </c>
      <c r="P4" s="15" t="s">
        <v>39</v>
      </c>
      <c r="Q4" s="15" t="s">
        <v>40</v>
      </c>
      <c r="R4" s="15" t="s">
        <v>41</v>
      </c>
      <c r="S4" s="15" t="s">
        <v>42</v>
      </c>
      <c r="T4" s="15" t="s">
        <v>43</v>
      </c>
      <c r="U4" s="16" t="s">
        <v>44</v>
      </c>
      <c r="V4" s="15" t="s">
        <v>45</v>
      </c>
      <c r="W4" s="15" t="s">
        <v>46</v>
      </c>
      <c r="X4" s="23" t="s">
        <v>47</v>
      </c>
      <c r="Y4" s="15" t="s">
        <v>48</v>
      </c>
      <c r="Z4" s="15" t="s">
        <v>49</v>
      </c>
      <c r="AA4" s="15" t="s">
        <v>51</v>
      </c>
      <c r="AB4" s="15" t="s">
        <v>52</v>
      </c>
      <c r="AC4" s="15" t="s">
        <v>53</v>
      </c>
      <c r="AD4" s="15" t="s">
        <v>54</v>
      </c>
      <c r="AE4" s="15" t="s">
        <v>55</v>
      </c>
      <c r="AF4" s="15" t="s">
        <v>56</v>
      </c>
      <c r="AG4" s="15" t="s">
        <v>57</v>
      </c>
      <c r="AH4" s="15" t="s">
        <v>58</v>
      </c>
      <c r="AI4" s="15" t="s">
        <v>59</v>
      </c>
      <c r="AJ4" s="15" t="s">
        <v>60</v>
      </c>
      <c r="AK4" s="15" t="s">
        <v>61</v>
      </c>
      <c r="AL4" s="15" t="s">
        <v>62</v>
      </c>
      <c r="AM4" s="15" t="s">
        <v>50</v>
      </c>
      <c r="AN4" s="24" t="s">
        <v>63</v>
      </c>
      <c r="AO4" s="24" t="s">
        <v>67</v>
      </c>
      <c r="AP4" s="24" t="s">
        <v>71</v>
      </c>
      <c r="AQ4" s="23" t="s">
        <v>68</v>
      </c>
      <c r="AR4" s="23" t="s">
        <v>70</v>
      </c>
      <c r="AS4" s="23" t="s">
        <v>69</v>
      </c>
      <c r="AT4" s="24" t="s">
        <v>64</v>
      </c>
    </row>
    <row r="5" spans="1:46">
      <c r="A5" s="17">
        <v>1</v>
      </c>
      <c r="B5" s="33" t="s">
        <v>78</v>
      </c>
      <c r="C5" s="17">
        <f>'доходы 2022'!F6</f>
        <v>154000</v>
      </c>
      <c r="D5" s="18">
        <f>E5+F5+G5+H5+I5+J5+X5+AM5+AN5+AO5+AP5+AQ5+AR5+AS5+AT5</f>
        <v>154000</v>
      </c>
      <c r="E5" s="25">
        <f>C5*0.65</f>
        <v>100100</v>
      </c>
      <c r="F5" s="25"/>
      <c r="G5" s="25">
        <f>C5*0.0088</f>
        <v>1355.2</v>
      </c>
      <c r="H5" s="25"/>
      <c r="I5" s="25">
        <f>C5*0.1</f>
        <v>15400</v>
      </c>
      <c r="J5" s="26">
        <f>K5+O5+R5+S5+T5</f>
        <v>30127.019999999997</v>
      </c>
      <c r="K5" s="26">
        <f t="shared" ref="K5:K14" si="0">L5+M5+N5</f>
        <v>770</v>
      </c>
      <c r="L5" s="25">
        <f>C5*0.005</f>
        <v>770</v>
      </c>
      <c r="M5" s="25"/>
      <c r="N5" s="25"/>
      <c r="O5" s="26">
        <f t="shared" ref="O5:O14" si="1">P5+Q5</f>
        <v>23197.019999999997</v>
      </c>
      <c r="P5" s="25">
        <f>C5*0.15063</f>
        <v>23197.019999999997</v>
      </c>
      <c r="Q5" s="25"/>
      <c r="R5" s="25"/>
      <c r="S5" s="25">
        <f>C5*0.013</f>
        <v>2002</v>
      </c>
      <c r="T5" s="26">
        <f>U5+V5+W5</f>
        <v>4158</v>
      </c>
      <c r="U5" s="25"/>
      <c r="V5" s="25"/>
      <c r="W5" s="25">
        <f>C5*0.027</f>
        <v>4158</v>
      </c>
      <c r="X5" s="26">
        <f t="shared" ref="X5:X14" si="2">Y5+Z5+AC5+AD5+AE5+AF5+AG5</f>
        <v>3429.58</v>
      </c>
      <c r="Y5" s="25"/>
      <c r="Z5" s="25"/>
      <c r="AA5" s="25"/>
      <c r="AB5" s="25"/>
      <c r="AC5" s="25"/>
      <c r="AD5" s="25">
        <f>C5*0.00407</f>
        <v>626.78</v>
      </c>
      <c r="AE5" s="25"/>
      <c r="AF5" s="25">
        <f>C5*0.0044</f>
        <v>677.6</v>
      </c>
      <c r="AG5" s="26">
        <f>AH5+AI5+AJ5+AK5+AL5</f>
        <v>2125.1999999999998</v>
      </c>
      <c r="AH5" s="25">
        <f>C5*0.007</f>
        <v>1078</v>
      </c>
      <c r="AI5" s="25"/>
      <c r="AJ5" s="25"/>
      <c r="AK5" s="25">
        <f>C5*0.0068</f>
        <v>1047.2</v>
      </c>
      <c r="AL5" s="25"/>
      <c r="AM5" s="25"/>
      <c r="AN5" s="25">
        <f>C5*0.001</f>
        <v>154</v>
      </c>
      <c r="AO5" s="25"/>
      <c r="AP5" s="25"/>
      <c r="AQ5" s="25"/>
      <c r="AR5" s="25">
        <f>C5*0.011</f>
        <v>1694</v>
      </c>
      <c r="AS5" s="25"/>
      <c r="AT5" s="25">
        <f>C5*0.0113</f>
        <v>1740.1999999999998</v>
      </c>
    </row>
    <row r="6" spans="1:46">
      <c r="A6" s="17">
        <v>2</v>
      </c>
      <c r="B6" s="33" t="s">
        <v>72</v>
      </c>
      <c r="C6" s="17">
        <f>'доходы 2022'!F7</f>
        <v>274176</v>
      </c>
      <c r="D6" s="18">
        <f>E6+F6+G6+H6+I6+J6+X6+AM6+AN6+AO6+AP6+AQ6+AR6+AS6+AT6</f>
        <v>274175.99999999994</v>
      </c>
      <c r="E6" s="25">
        <f t="shared" ref="E6:E14" si="3">C6*0.65</f>
        <v>178214.39999999999</v>
      </c>
      <c r="F6" s="25"/>
      <c r="G6" s="25">
        <f t="shared" ref="G6:G14" si="4">C6*0.0088</f>
        <v>2412.7488000000003</v>
      </c>
      <c r="H6" s="25"/>
      <c r="I6" s="25">
        <f t="shared" ref="I6:I14" si="5">C6*0.1</f>
        <v>27417.600000000002</v>
      </c>
      <c r="J6" s="26">
        <f>K6+O6+R6+S6+T6</f>
        <v>53637.050879999995</v>
      </c>
      <c r="K6" s="26">
        <f t="shared" si="0"/>
        <v>1370.88</v>
      </c>
      <c r="L6" s="25">
        <f t="shared" ref="L6:L14" si="6">C6*0.005</f>
        <v>1370.88</v>
      </c>
      <c r="M6" s="25"/>
      <c r="N6" s="25"/>
      <c r="O6" s="26">
        <f t="shared" si="1"/>
        <v>41299.130879999997</v>
      </c>
      <c r="P6" s="25">
        <f t="shared" ref="P6:P14" si="7">C6*0.15063</f>
        <v>41299.130879999997</v>
      </c>
      <c r="Q6" s="25"/>
      <c r="R6" s="25"/>
      <c r="S6" s="25">
        <f t="shared" ref="S6:S14" si="8">C6*0.013</f>
        <v>3564.288</v>
      </c>
      <c r="T6" s="26">
        <f t="shared" ref="T6:T14" si="9">U6+V6+W6</f>
        <v>7402.7519999999995</v>
      </c>
      <c r="U6" s="25"/>
      <c r="V6" s="25"/>
      <c r="W6" s="25">
        <f t="shared" ref="W6:W14" si="10">C6*0.027</f>
        <v>7402.7519999999995</v>
      </c>
      <c r="X6" s="26">
        <f>Y6+Z6+AC6+AD6+AE6+AF6+AG6</f>
        <v>6105.8995200000008</v>
      </c>
      <c r="Y6" s="25"/>
      <c r="Z6" s="25"/>
      <c r="AA6" s="25"/>
      <c r="AB6" s="25"/>
      <c r="AC6" s="25"/>
      <c r="AD6" s="25">
        <f t="shared" ref="AD6:AD14" si="11">C6*0.00407</f>
        <v>1115.8963200000001</v>
      </c>
      <c r="AE6" s="25"/>
      <c r="AF6" s="25">
        <f t="shared" ref="AF6:AF14" si="12">C6*0.0044</f>
        <v>1206.3744000000002</v>
      </c>
      <c r="AG6" s="26">
        <f t="shared" ref="AG6:AG14" si="13">AH6+AI6+AJ6+AK6+AL6</f>
        <v>3783.6288</v>
      </c>
      <c r="AH6" s="25">
        <f t="shared" ref="AH6:AH14" si="14">C6*0.007</f>
        <v>1919.232</v>
      </c>
      <c r="AI6" s="25"/>
      <c r="AJ6" s="25"/>
      <c r="AK6" s="25">
        <f t="shared" ref="AK6:AK14" si="15">C6*0.0068</f>
        <v>1864.3968</v>
      </c>
      <c r="AL6" s="25"/>
      <c r="AM6" s="25"/>
      <c r="AN6" s="25">
        <f t="shared" ref="AN6:AN14" si="16">C6*0.001</f>
        <v>274.17599999999999</v>
      </c>
      <c r="AO6" s="25"/>
      <c r="AP6" s="25"/>
      <c r="AQ6" s="25"/>
      <c r="AR6" s="25">
        <f t="shared" ref="AR6:AR14" si="17">C6*0.011</f>
        <v>3015.9359999999997</v>
      </c>
      <c r="AS6" s="25"/>
      <c r="AT6" s="25">
        <f t="shared" ref="AT6:AT14" si="18">C6*0.0113</f>
        <v>3098.1887999999999</v>
      </c>
    </row>
    <row r="7" spans="1:46">
      <c r="A7" s="17">
        <v>3</v>
      </c>
      <c r="B7" s="33" t="s">
        <v>73</v>
      </c>
      <c r="C7" s="17">
        <f>'доходы 2022'!F8</f>
        <v>430920</v>
      </c>
      <c r="D7" s="18">
        <f>E7+F7+G7+H7+I7+J7+X7+AM7+AN7+AO7+AP7+AQ7+AR7+AS7+AT7</f>
        <v>430920</v>
      </c>
      <c r="E7" s="25">
        <f t="shared" si="3"/>
        <v>280098</v>
      </c>
      <c r="F7" s="25"/>
      <c r="G7" s="25">
        <f t="shared" si="4"/>
        <v>3792.096</v>
      </c>
      <c r="H7" s="25"/>
      <c r="I7" s="25">
        <f t="shared" si="5"/>
        <v>43092</v>
      </c>
      <c r="J7" s="26">
        <f t="shared" ref="J7:J14" si="19">K7+O7+R7+S7+T7</f>
        <v>84300.8796</v>
      </c>
      <c r="K7" s="26">
        <f t="shared" si="0"/>
        <v>2154.6</v>
      </c>
      <c r="L7" s="25">
        <f t="shared" si="6"/>
        <v>2154.6</v>
      </c>
      <c r="M7" s="25"/>
      <c r="N7" s="25"/>
      <c r="O7" s="26">
        <f t="shared" si="1"/>
        <v>64909.479599999991</v>
      </c>
      <c r="P7" s="25">
        <f t="shared" si="7"/>
        <v>64909.479599999991</v>
      </c>
      <c r="Q7" s="25"/>
      <c r="R7" s="25"/>
      <c r="S7" s="25">
        <f t="shared" si="8"/>
        <v>5601.96</v>
      </c>
      <c r="T7" s="26">
        <f t="shared" si="9"/>
        <v>11634.84</v>
      </c>
      <c r="U7" s="25"/>
      <c r="V7" s="25"/>
      <c r="W7" s="25">
        <f t="shared" si="10"/>
        <v>11634.84</v>
      </c>
      <c r="X7" s="26">
        <f t="shared" si="2"/>
        <v>9596.5884000000005</v>
      </c>
      <c r="Y7" s="25"/>
      <c r="Z7" s="25"/>
      <c r="AA7" s="25"/>
      <c r="AB7" s="25"/>
      <c r="AC7" s="25"/>
      <c r="AD7" s="25">
        <f t="shared" si="11"/>
        <v>1753.8444</v>
      </c>
      <c r="AE7" s="25"/>
      <c r="AF7" s="25">
        <f t="shared" si="12"/>
        <v>1896.048</v>
      </c>
      <c r="AG7" s="26">
        <f t="shared" si="13"/>
        <v>5946.6959999999999</v>
      </c>
      <c r="AH7" s="25">
        <f t="shared" si="14"/>
        <v>3016.44</v>
      </c>
      <c r="AI7" s="25"/>
      <c r="AJ7" s="25"/>
      <c r="AK7" s="25">
        <f t="shared" si="15"/>
        <v>2930.2559999999999</v>
      </c>
      <c r="AL7" s="25"/>
      <c r="AM7" s="25"/>
      <c r="AN7" s="25">
        <f t="shared" si="16"/>
        <v>430.92</v>
      </c>
      <c r="AO7" s="25"/>
      <c r="AP7" s="25"/>
      <c r="AQ7" s="25"/>
      <c r="AR7" s="25">
        <f t="shared" si="17"/>
        <v>4740.12</v>
      </c>
      <c r="AS7" s="25"/>
      <c r="AT7" s="25">
        <f t="shared" si="18"/>
        <v>4869.3959999999997</v>
      </c>
    </row>
    <row r="8" spans="1:46">
      <c r="A8" s="17">
        <v>4</v>
      </c>
      <c r="B8" s="33" t="s">
        <v>79</v>
      </c>
      <c r="C8" s="17">
        <f>'доходы 2022'!F9</f>
        <v>142800</v>
      </c>
      <c r="D8" s="18">
        <f t="shared" ref="D8:D14" si="20">E8+F8+G8+H8+I8+J8+X8+AM8+AN8+AO8+AP8+AQ8+AR8+AS8+AT8</f>
        <v>142799.99999999997</v>
      </c>
      <c r="E8" s="25">
        <f t="shared" si="3"/>
        <v>92820</v>
      </c>
      <c r="F8" s="25"/>
      <c r="G8" s="25">
        <f t="shared" si="4"/>
        <v>1256.6400000000001</v>
      </c>
      <c r="H8" s="25"/>
      <c r="I8" s="25">
        <f t="shared" si="5"/>
        <v>14280</v>
      </c>
      <c r="J8" s="26">
        <f t="shared" si="19"/>
        <v>27935.963999999996</v>
      </c>
      <c r="K8" s="26">
        <f t="shared" si="0"/>
        <v>714</v>
      </c>
      <c r="L8" s="25">
        <f t="shared" si="6"/>
        <v>714</v>
      </c>
      <c r="M8" s="25"/>
      <c r="N8" s="25"/>
      <c r="O8" s="26">
        <f t="shared" si="1"/>
        <v>21509.963999999996</v>
      </c>
      <c r="P8" s="25">
        <f t="shared" si="7"/>
        <v>21509.963999999996</v>
      </c>
      <c r="Q8" s="25"/>
      <c r="R8" s="25"/>
      <c r="S8" s="25">
        <f t="shared" si="8"/>
        <v>1856.3999999999999</v>
      </c>
      <c r="T8" s="26">
        <f t="shared" si="9"/>
        <v>3855.6</v>
      </c>
      <c r="U8" s="25"/>
      <c r="V8" s="25"/>
      <c r="W8" s="25">
        <f t="shared" si="10"/>
        <v>3855.6</v>
      </c>
      <c r="X8" s="26">
        <f t="shared" si="2"/>
        <v>3180.1559999999999</v>
      </c>
      <c r="Y8" s="25"/>
      <c r="Z8" s="25"/>
      <c r="AA8" s="25"/>
      <c r="AB8" s="25"/>
      <c r="AC8" s="25"/>
      <c r="AD8" s="25">
        <f t="shared" si="11"/>
        <v>581.19600000000003</v>
      </c>
      <c r="AE8" s="25"/>
      <c r="AF8" s="25">
        <f t="shared" si="12"/>
        <v>628.32000000000005</v>
      </c>
      <c r="AG8" s="26">
        <f t="shared" si="13"/>
        <v>1970.6399999999999</v>
      </c>
      <c r="AH8" s="25">
        <f t="shared" si="14"/>
        <v>999.6</v>
      </c>
      <c r="AI8" s="25"/>
      <c r="AJ8" s="25"/>
      <c r="AK8" s="25">
        <f t="shared" si="15"/>
        <v>971.04</v>
      </c>
      <c r="AL8" s="25"/>
      <c r="AM8" s="25"/>
      <c r="AN8" s="25">
        <f t="shared" si="16"/>
        <v>142.80000000000001</v>
      </c>
      <c r="AO8" s="25"/>
      <c r="AP8" s="25"/>
      <c r="AQ8" s="25"/>
      <c r="AR8" s="25">
        <f t="shared" si="17"/>
        <v>1570.8</v>
      </c>
      <c r="AS8" s="25"/>
      <c r="AT8" s="25">
        <f t="shared" si="18"/>
        <v>1613.6399999999999</v>
      </c>
    </row>
    <row r="9" spans="1:46">
      <c r="A9" s="17">
        <v>5</v>
      </c>
      <c r="B9" s="33" t="s">
        <v>74</v>
      </c>
      <c r="C9" s="17">
        <f>'доходы 2022'!F10</f>
        <v>470016</v>
      </c>
      <c r="D9" s="18">
        <f t="shared" si="20"/>
        <v>470016</v>
      </c>
      <c r="E9" s="25">
        <f t="shared" si="3"/>
        <v>305510.40000000002</v>
      </c>
      <c r="F9" s="25"/>
      <c r="G9" s="25">
        <f t="shared" si="4"/>
        <v>4136.1408000000001</v>
      </c>
      <c r="H9" s="25"/>
      <c r="I9" s="25">
        <f t="shared" si="5"/>
        <v>47001.600000000006</v>
      </c>
      <c r="J9" s="26">
        <f t="shared" si="19"/>
        <v>91949.230079999994</v>
      </c>
      <c r="K9" s="26">
        <f t="shared" si="0"/>
        <v>2350.08</v>
      </c>
      <c r="L9" s="25">
        <f t="shared" si="6"/>
        <v>2350.08</v>
      </c>
      <c r="M9" s="25"/>
      <c r="N9" s="25"/>
      <c r="O9" s="26">
        <f t="shared" si="1"/>
        <v>70798.510079999993</v>
      </c>
      <c r="P9" s="25">
        <f t="shared" si="7"/>
        <v>70798.510079999993</v>
      </c>
      <c r="Q9" s="25"/>
      <c r="R9" s="25"/>
      <c r="S9" s="25">
        <f t="shared" si="8"/>
        <v>6110.2079999999996</v>
      </c>
      <c r="T9" s="26">
        <f t="shared" si="9"/>
        <v>12690.432000000001</v>
      </c>
      <c r="U9" s="25"/>
      <c r="V9" s="25"/>
      <c r="W9" s="25">
        <f t="shared" si="10"/>
        <v>12690.432000000001</v>
      </c>
      <c r="X9" s="26">
        <f>Y9+Z9+AC9+AD9+AE9+AF9+AG9</f>
        <v>10467.25632</v>
      </c>
      <c r="Y9" s="25"/>
      <c r="Z9" s="25"/>
      <c r="AA9" s="25"/>
      <c r="AB9" s="25"/>
      <c r="AC9" s="25"/>
      <c r="AD9" s="25">
        <f t="shared" si="11"/>
        <v>1912.9651199999998</v>
      </c>
      <c r="AE9" s="25"/>
      <c r="AF9" s="25">
        <f t="shared" si="12"/>
        <v>2068.0704000000001</v>
      </c>
      <c r="AG9" s="26">
        <f>AH9+AI9+AJ9+AK9+AL9</f>
        <v>6486.2208000000001</v>
      </c>
      <c r="AH9" s="25">
        <f t="shared" si="14"/>
        <v>3290.1120000000001</v>
      </c>
      <c r="AI9" s="25"/>
      <c r="AJ9" s="25"/>
      <c r="AK9" s="25">
        <f t="shared" si="15"/>
        <v>3196.1088</v>
      </c>
      <c r="AL9" s="25"/>
      <c r="AM9" s="25"/>
      <c r="AN9" s="25">
        <f t="shared" si="16"/>
        <v>470.01600000000002</v>
      </c>
      <c r="AO9" s="25"/>
      <c r="AP9" s="25"/>
      <c r="AQ9" s="25"/>
      <c r="AR9" s="25">
        <f t="shared" si="17"/>
        <v>5170.1759999999995</v>
      </c>
      <c r="AS9" s="25"/>
      <c r="AT9" s="25">
        <f t="shared" si="18"/>
        <v>5311.1808000000001</v>
      </c>
    </row>
    <row r="10" spans="1:46">
      <c r="A10" s="17">
        <v>6</v>
      </c>
      <c r="B10" s="33" t="s">
        <v>83</v>
      </c>
      <c r="C10" s="17">
        <f>'доходы 2022'!F11</f>
        <v>85536</v>
      </c>
      <c r="D10" s="18">
        <f t="shared" si="20"/>
        <v>85535.999999999985</v>
      </c>
      <c r="E10" s="25">
        <f t="shared" si="3"/>
        <v>55598.400000000001</v>
      </c>
      <c r="F10" s="25"/>
      <c r="G10" s="25">
        <f t="shared" si="4"/>
        <v>752.71680000000003</v>
      </c>
      <c r="H10" s="25"/>
      <c r="I10" s="25">
        <f t="shared" si="5"/>
        <v>8553.6</v>
      </c>
      <c r="J10" s="26">
        <f t="shared" si="19"/>
        <v>16733.407679999997</v>
      </c>
      <c r="K10" s="26">
        <f t="shared" si="0"/>
        <v>427.68</v>
      </c>
      <c r="L10" s="25">
        <f t="shared" si="6"/>
        <v>427.68</v>
      </c>
      <c r="M10" s="25"/>
      <c r="N10" s="25"/>
      <c r="O10" s="26">
        <f t="shared" si="1"/>
        <v>12884.287679999999</v>
      </c>
      <c r="P10" s="25">
        <f t="shared" si="7"/>
        <v>12884.287679999999</v>
      </c>
      <c r="Q10" s="25"/>
      <c r="R10" s="25"/>
      <c r="S10" s="25">
        <f t="shared" si="8"/>
        <v>1111.9679999999998</v>
      </c>
      <c r="T10" s="26">
        <f t="shared" si="9"/>
        <v>2309.4719999999998</v>
      </c>
      <c r="U10" s="25"/>
      <c r="V10" s="25"/>
      <c r="W10" s="25">
        <f t="shared" si="10"/>
        <v>2309.4719999999998</v>
      </c>
      <c r="X10" s="26">
        <f t="shared" si="2"/>
        <v>1904.88672</v>
      </c>
      <c r="Y10" s="25"/>
      <c r="Z10" s="25"/>
      <c r="AA10" s="25"/>
      <c r="AB10" s="25"/>
      <c r="AC10" s="25"/>
      <c r="AD10" s="25">
        <f t="shared" si="11"/>
        <v>348.13151999999997</v>
      </c>
      <c r="AE10" s="25"/>
      <c r="AF10" s="25">
        <f t="shared" si="12"/>
        <v>376.35840000000002</v>
      </c>
      <c r="AG10" s="26">
        <f t="shared" si="13"/>
        <v>1180.3968</v>
      </c>
      <c r="AH10" s="25">
        <f t="shared" si="14"/>
        <v>598.75200000000007</v>
      </c>
      <c r="AI10" s="25"/>
      <c r="AJ10" s="25"/>
      <c r="AK10" s="25">
        <f t="shared" si="15"/>
        <v>581.64479999999992</v>
      </c>
      <c r="AL10" s="25"/>
      <c r="AM10" s="25"/>
      <c r="AN10" s="25">
        <f t="shared" si="16"/>
        <v>85.536000000000001</v>
      </c>
      <c r="AO10" s="25"/>
      <c r="AP10" s="25"/>
      <c r="AQ10" s="25"/>
      <c r="AR10" s="25">
        <f t="shared" si="17"/>
        <v>940.89599999999996</v>
      </c>
      <c r="AS10" s="25"/>
      <c r="AT10" s="25">
        <f t="shared" si="18"/>
        <v>966.55679999999995</v>
      </c>
    </row>
    <row r="11" spans="1:46">
      <c r="A11" s="17">
        <v>7</v>
      </c>
      <c r="B11" s="33" t="s">
        <v>75</v>
      </c>
      <c r="C11" s="17">
        <f>'доходы 2022'!F12</f>
        <v>1045440</v>
      </c>
      <c r="D11" s="18">
        <f t="shared" si="20"/>
        <v>1045439.9999999999</v>
      </c>
      <c r="E11" s="25">
        <f t="shared" si="3"/>
        <v>679536</v>
      </c>
      <c r="F11" s="25"/>
      <c r="G11" s="25">
        <f t="shared" si="4"/>
        <v>9199.8720000000012</v>
      </c>
      <c r="H11" s="25"/>
      <c r="I11" s="25">
        <f t="shared" si="5"/>
        <v>104544</v>
      </c>
      <c r="J11" s="26">
        <f t="shared" si="19"/>
        <v>204519.42720000001</v>
      </c>
      <c r="K11" s="26">
        <f t="shared" si="0"/>
        <v>5227.2</v>
      </c>
      <c r="L11" s="25">
        <f t="shared" si="6"/>
        <v>5227.2</v>
      </c>
      <c r="M11" s="25"/>
      <c r="N11" s="25"/>
      <c r="O11" s="26">
        <f t="shared" si="1"/>
        <v>157474.62719999999</v>
      </c>
      <c r="P11" s="25">
        <f t="shared" si="7"/>
        <v>157474.62719999999</v>
      </c>
      <c r="Q11" s="25"/>
      <c r="R11" s="25"/>
      <c r="S11" s="25">
        <f t="shared" si="8"/>
        <v>13590.72</v>
      </c>
      <c r="T11" s="26">
        <f t="shared" si="9"/>
        <v>28226.880000000001</v>
      </c>
      <c r="U11" s="25"/>
      <c r="V11" s="25"/>
      <c r="W11" s="25">
        <f t="shared" si="10"/>
        <v>28226.880000000001</v>
      </c>
      <c r="X11" s="26">
        <f t="shared" si="2"/>
        <v>23281.948799999998</v>
      </c>
      <c r="Y11" s="25"/>
      <c r="Z11" s="25"/>
      <c r="AA11" s="25"/>
      <c r="AB11" s="25"/>
      <c r="AC11" s="25"/>
      <c r="AD11" s="25">
        <f t="shared" si="11"/>
        <v>4254.9407999999994</v>
      </c>
      <c r="AE11" s="25"/>
      <c r="AF11" s="25">
        <f t="shared" si="12"/>
        <v>4599.9360000000006</v>
      </c>
      <c r="AG11" s="26">
        <f t="shared" si="13"/>
        <v>14427.072</v>
      </c>
      <c r="AH11" s="25">
        <f t="shared" si="14"/>
        <v>7318.08</v>
      </c>
      <c r="AI11" s="25"/>
      <c r="AJ11" s="25"/>
      <c r="AK11" s="25">
        <f t="shared" si="15"/>
        <v>7108.9919999999993</v>
      </c>
      <c r="AL11" s="25"/>
      <c r="AM11" s="25"/>
      <c r="AN11" s="25">
        <f t="shared" si="16"/>
        <v>1045.44</v>
      </c>
      <c r="AO11" s="25"/>
      <c r="AP11" s="25"/>
      <c r="AQ11" s="25"/>
      <c r="AR11" s="25">
        <f t="shared" si="17"/>
        <v>11499.84</v>
      </c>
      <c r="AS11" s="25"/>
      <c r="AT11" s="25">
        <f t="shared" si="18"/>
        <v>11813.472</v>
      </c>
    </row>
    <row r="12" spans="1:46">
      <c r="A12" s="17">
        <v>8</v>
      </c>
      <c r="B12" s="33" t="s">
        <v>85</v>
      </c>
      <c r="C12" s="17">
        <f>'доходы 2022'!F13</f>
        <v>313632</v>
      </c>
      <c r="D12" s="18">
        <f t="shared" si="20"/>
        <v>313632</v>
      </c>
      <c r="E12" s="25">
        <f t="shared" si="3"/>
        <v>203860.80000000002</v>
      </c>
      <c r="F12" s="25"/>
      <c r="G12" s="25">
        <f t="shared" si="4"/>
        <v>2759.9616000000001</v>
      </c>
      <c r="H12" s="25"/>
      <c r="I12" s="25">
        <f t="shared" si="5"/>
        <v>31363.200000000001</v>
      </c>
      <c r="J12" s="26">
        <f t="shared" si="19"/>
        <v>61355.828159999997</v>
      </c>
      <c r="K12" s="26">
        <f t="shared" si="0"/>
        <v>1568.16</v>
      </c>
      <c r="L12" s="25">
        <f t="shared" si="6"/>
        <v>1568.16</v>
      </c>
      <c r="M12" s="25"/>
      <c r="N12" s="25"/>
      <c r="O12" s="26">
        <f t="shared" si="1"/>
        <v>47242.388159999995</v>
      </c>
      <c r="P12" s="25">
        <f t="shared" si="7"/>
        <v>47242.388159999995</v>
      </c>
      <c r="Q12" s="25"/>
      <c r="R12" s="25"/>
      <c r="S12" s="25">
        <f t="shared" si="8"/>
        <v>4077.2159999999999</v>
      </c>
      <c r="T12" s="26">
        <f t="shared" si="9"/>
        <v>8468.0640000000003</v>
      </c>
      <c r="U12" s="25"/>
      <c r="V12" s="25"/>
      <c r="W12" s="25">
        <f t="shared" si="10"/>
        <v>8468.0640000000003</v>
      </c>
      <c r="X12" s="26">
        <f t="shared" si="2"/>
        <v>6984.5846400000009</v>
      </c>
      <c r="Y12" s="25"/>
      <c r="Z12" s="25"/>
      <c r="AA12" s="25"/>
      <c r="AB12" s="25"/>
      <c r="AC12" s="25"/>
      <c r="AD12" s="25">
        <f t="shared" si="11"/>
        <v>1276.48224</v>
      </c>
      <c r="AE12" s="25"/>
      <c r="AF12" s="25">
        <f t="shared" si="12"/>
        <v>1379.9808</v>
      </c>
      <c r="AG12" s="26">
        <f t="shared" si="13"/>
        <v>4328.1216000000004</v>
      </c>
      <c r="AH12" s="25">
        <f t="shared" si="14"/>
        <v>2195.424</v>
      </c>
      <c r="AI12" s="25"/>
      <c r="AJ12" s="25"/>
      <c r="AK12" s="25">
        <f t="shared" si="15"/>
        <v>2132.6976</v>
      </c>
      <c r="AL12" s="25"/>
      <c r="AM12" s="25"/>
      <c r="AN12" s="25">
        <f t="shared" si="16"/>
        <v>313.63200000000001</v>
      </c>
      <c r="AO12" s="25"/>
      <c r="AP12" s="25"/>
      <c r="AQ12" s="25"/>
      <c r="AR12" s="25">
        <f t="shared" si="17"/>
        <v>3449.9519999999998</v>
      </c>
      <c r="AS12" s="25"/>
      <c r="AT12" s="25">
        <f t="shared" si="18"/>
        <v>3544.0415999999996</v>
      </c>
    </row>
    <row r="13" spans="1:46">
      <c r="A13" s="17">
        <v>9</v>
      </c>
      <c r="B13" s="33" t="s">
        <v>80</v>
      </c>
      <c r="C13" s="17">
        <f>'доходы 2022'!F14</f>
        <v>78408</v>
      </c>
      <c r="D13" s="18">
        <f t="shared" si="20"/>
        <v>78408</v>
      </c>
      <c r="E13" s="25">
        <f t="shared" si="3"/>
        <v>50965.200000000004</v>
      </c>
      <c r="F13" s="25"/>
      <c r="G13" s="25">
        <f t="shared" si="4"/>
        <v>689.99040000000002</v>
      </c>
      <c r="H13" s="25"/>
      <c r="I13" s="25">
        <f t="shared" si="5"/>
        <v>7840.8</v>
      </c>
      <c r="J13" s="26">
        <f t="shared" si="19"/>
        <v>15338.957039999999</v>
      </c>
      <c r="K13" s="26">
        <f t="shared" si="0"/>
        <v>392.04</v>
      </c>
      <c r="L13" s="25">
        <f t="shared" si="6"/>
        <v>392.04</v>
      </c>
      <c r="M13" s="25"/>
      <c r="N13" s="25"/>
      <c r="O13" s="26">
        <f t="shared" si="1"/>
        <v>11810.597039999999</v>
      </c>
      <c r="P13" s="25">
        <f t="shared" si="7"/>
        <v>11810.597039999999</v>
      </c>
      <c r="Q13" s="25"/>
      <c r="R13" s="25"/>
      <c r="S13" s="25">
        <f t="shared" si="8"/>
        <v>1019.304</v>
      </c>
      <c r="T13" s="26">
        <f t="shared" si="9"/>
        <v>2117.0160000000001</v>
      </c>
      <c r="U13" s="25"/>
      <c r="V13" s="25"/>
      <c r="W13" s="25">
        <f t="shared" si="10"/>
        <v>2117.0160000000001</v>
      </c>
      <c r="X13" s="26">
        <f t="shared" si="2"/>
        <v>1746.1461600000002</v>
      </c>
      <c r="Y13" s="25"/>
      <c r="Z13" s="25"/>
      <c r="AA13" s="25"/>
      <c r="AB13" s="25"/>
      <c r="AC13" s="25"/>
      <c r="AD13" s="25">
        <f t="shared" si="11"/>
        <v>319.12056000000001</v>
      </c>
      <c r="AE13" s="25"/>
      <c r="AF13" s="25">
        <f t="shared" si="12"/>
        <v>344.99520000000001</v>
      </c>
      <c r="AG13" s="26">
        <f t="shared" si="13"/>
        <v>1082.0304000000001</v>
      </c>
      <c r="AH13" s="25">
        <f t="shared" si="14"/>
        <v>548.85599999999999</v>
      </c>
      <c r="AI13" s="25"/>
      <c r="AJ13" s="25"/>
      <c r="AK13" s="25">
        <f t="shared" si="15"/>
        <v>533.17439999999999</v>
      </c>
      <c r="AL13" s="25"/>
      <c r="AM13" s="25"/>
      <c r="AN13" s="25">
        <f t="shared" si="16"/>
        <v>78.408000000000001</v>
      </c>
      <c r="AO13" s="25"/>
      <c r="AP13" s="25"/>
      <c r="AQ13" s="25"/>
      <c r="AR13" s="25">
        <f t="shared" si="17"/>
        <v>862.48799999999994</v>
      </c>
      <c r="AS13" s="25"/>
      <c r="AT13" s="25">
        <f t="shared" si="18"/>
        <v>886.01039999999989</v>
      </c>
    </row>
    <row r="14" spans="1:46">
      <c r="A14" s="17">
        <v>10</v>
      </c>
      <c r="B14" s="33" t="s">
        <v>76</v>
      </c>
      <c r="C14" s="17">
        <f>'доходы 2022'!F15</f>
        <v>0</v>
      </c>
      <c r="D14" s="18">
        <f t="shared" si="20"/>
        <v>0</v>
      </c>
      <c r="E14" s="25">
        <f t="shared" si="3"/>
        <v>0</v>
      </c>
      <c r="F14" s="25"/>
      <c r="G14" s="25">
        <f t="shared" si="4"/>
        <v>0</v>
      </c>
      <c r="H14" s="25"/>
      <c r="I14" s="25">
        <f t="shared" si="5"/>
        <v>0</v>
      </c>
      <c r="J14" s="26">
        <f t="shared" si="19"/>
        <v>0</v>
      </c>
      <c r="K14" s="26">
        <f t="shared" si="0"/>
        <v>0</v>
      </c>
      <c r="L14" s="25">
        <f t="shared" si="6"/>
        <v>0</v>
      </c>
      <c r="M14" s="25"/>
      <c r="N14" s="25"/>
      <c r="O14" s="26">
        <f t="shared" si="1"/>
        <v>0</v>
      </c>
      <c r="P14" s="25">
        <f t="shared" si="7"/>
        <v>0</v>
      </c>
      <c r="Q14" s="25"/>
      <c r="R14" s="25"/>
      <c r="S14" s="25">
        <f t="shared" si="8"/>
        <v>0</v>
      </c>
      <c r="T14" s="26">
        <f t="shared" si="9"/>
        <v>0</v>
      </c>
      <c r="U14" s="25"/>
      <c r="V14" s="25"/>
      <c r="W14" s="25">
        <f t="shared" si="10"/>
        <v>0</v>
      </c>
      <c r="X14" s="26">
        <f t="shared" si="2"/>
        <v>0</v>
      </c>
      <c r="Y14" s="25"/>
      <c r="Z14" s="25"/>
      <c r="AA14" s="25"/>
      <c r="AB14" s="25"/>
      <c r="AC14" s="25"/>
      <c r="AD14" s="25">
        <f t="shared" si="11"/>
        <v>0</v>
      </c>
      <c r="AE14" s="25"/>
      <c r="AF14" s="25">
        <f t="shared" si="12"/>
        <v>0</v>
      </c>
      <c r="AG14" s="26">
        <f t="shared" si="13"/>
        <v>0</v>
      </c>
      <c r="AH14" s="25">
        <f t="shared" si="14"/>
        <v>0</v>
      </c>
      <c r="AI14" s="25"/>
      <c r="AJ14" s="25"/>
      <c r="AK14" s="25">
        <f t="shared" si="15"/>
        <v>0</v>
      </c>
      <c r="AL14" s="25"/>
      <c r="AM14" s="25"/>
      <c r="AN14" s="25">
        <f t="shared" si="16"/>
        <v>0</v>
      </c>
      <c r="AO14" s="25"/>
      <c r="AP14" s="25"/>
      <c r="AQ14" s="25"/>
      <c r="AR14" s="25">
        <f t="shared" si="17"/>
        <v>0</v>
      </c>
      <c r="AS14" s="25"/>
      <c r="AT14" s="25">
        <f t="shared" si="18"/>
        <v>0</v>
      </c>
    </row>
    <row r="15" spans="1:46" s="1" customFormat="1">
      <c r="A15" s="19" t="s">
        <v>7</v>
      </c>
      <c r="B15" s="19"/>
      <c r="C15" s="17">
        <f>SUM(C5:C14)</f>
        <v>2994928</v>
      </c>
      <c r="D15" s="27">
        <f>E15+F15+G15+H15+I15+J15+X15+AM15+AN15+AO15+AP15+AQ15+AR15+AS15+AT15</f>
        <v>2994928.0000000005</v>
      </c>
      <c r="E15" s="27">
        <f t="shared" ref="E15:AT15" si="21">SUM(E5:E14)</f>
        <v>1946703.2000000002</v>
      </c>
      <c r="F15" s="27">
        <f t="shared" si="21"/>
        <v>0</v>
      </c>
      <c r="G15" s="27">
        <f t="shared" si="21"/>
        <v>26355.366399999999</v>
      </c>
      <c r="H15" s="27">
        <f t="shared" si="21"/>
        <v>0</v>
      </c>
      <c r="I15" s="27">
        <f t="shared" si="21"/>
        <v>299492.8</v>
      </c>
      <c r="J15" s="27">
        <f t="shared" si="21"/>
        <v>585897.76464000007</v>
      </c>
      <c r="K15" s="27">
        <f t="shared" si="21"/>
        <v>14974.64</v>
      </c>
      <c r="L15" s="27">
        <f t="shared" si="21"/>
        <v>14974.64</v>
      </c>
      <c r="M15" s="27">
        <f t="shared" si="21"/>
        <v>0</v>
      </c>
      <c r="N15" s="27">
        <f t="shared" si="21"/>
        <v>0</v>
      </c>
      <c r="O15" s="27">
        <f t="shared" si="21"/>
        <v>451126.00464</v>
      </c>
      <c r="P15" s="27">
        <f t="shared" si="21"/>
        <v>451126.00464</v>
      </c>
      <c r="Q15" s="27">
        <f t="shared" si="21"/>
        <v>0</v>
      </c>
      <c r="R15" s="27">
        <f t="shared" si="21"/>
        <v>0</v>
      </c>
      <c r="S15" s="27">
        <f t="shared" si="21"/>
        <v>38934.063999999998</v>
      </c>
      <c r="T15" s="27">
        <f t="shared" si="21"/>
        <v>80863.055999999997</v>
      </c>
      <c r="U15" s="27">
        <f t="shared" si="21"/>
        <v>0</v>
      </c>
      <c r="V15" s="27">
        <f t="shared" si="21"/>
        <v>0</v>
      </c>
      <c r="W15" s="27">
        <f t="shared" si="21"/>
        <v>80863.055999999997</v>
      </c>
      <c r="X15" s="27">
        <f>SUM(X5:X14)</f>
        <v>66697.046560000003</v>
      </c>
      <c r="Y15" s="27">
        <f t="shared" si="21"/>
        <v>0</v>
      </c>
      <c r="Z15" s="27">
        <f t="shared" si="21"/>
        <v>0</v>
      </c>
      <c r="AA15" s="27">
        <f t="shared" si="21"/>
        <v>0</v>
      </c>
      <c r="AB15" s="27">
        <f t="shared" si="21"/>
        <v>0</v>
      </c>
      <c r="AC15" s="27">
        <f t="shared" si="21"/>
        <v>0</v>
      </c>
      <c r="AD15" s="27">
        <f t="shared" si="21"/>
        <v>12189.356959999997</v>
      </c>
      <c r="AE15" s="27">
        <f t="shared" si="21"/>
        <v>0</v>
      </c>
      <c r="AF15" s="27">
        <f t="shared" si="21"/>
        <v>13177.683199999999</v>
      </c>
      <c r="AG15" s="27">
        <f>SUM(AG5:AG14)</f>
        <v>41330.006399999998</v>
      </c>
      <c r="AH15" s="27">
        <f>SUM(AH5:AH14)</f>
        <v>20964.495999999999</v>
      </c>
      <c r="AI15" s="27">
        <f t="shared" si="21"/>
        <v>0</v>
      </c>
      <c r="AJ15" s="27">
        <f t="shared" si="21"/>
        <v>0</v>
      </c>
      <c r="AK15" s="27">
        <f t="shared" si="21"/>
        <v>20365.510399999999</v>
      </c>
      <c r="AL15" s="27">
        <f t="shared" si="21"/>
        <v>0</v>
      </c>
      <c r="AM15" s="27">
        <f t="shared" si="21"/>
        <v>0</v>
      </c>
      <c r="AN15" s="27">
        <f t="shared" si="21"/>
        <v>2994.9279999999999</v>
      </c>
      <c r="AO15" s="27">
        <f t="shared" si="21"/>
        <v>0</v>
      </c>
      <c r="AP15" s="27">
        <f t="shared" si="21"/>
        <v>0</v>
      </c>
      <c r="AQ15" s="27">
        <f t="shared" si="21"/>
        <v>0</v>
      </c>
      <c r="AR15" s="27">
        <f t="shared" si="21"/>
        <v>32944.207999999999</v>
      </c>
      <c r="AS15" s="27">
        <f t="shared" si="21"/>
        <v>0</v>
      </c>
      <c r="AT15" s="27">
        <f t="shared" si="21"/>
        <v>33842.686399999991</v>
      </c>
    </row>
    <row r="17" spans="2:38">
      <c r="D17" s="34"/>
    </row>
    <row r="19" spans="2:38">
      <c r="B19" t="s">
        <v>84</v>
      </c>
      <c r="D19" s="31"/>
      <c r="L19" t="s">
        <v>84</v>
      </c>
      <c r="M19"/>
      <c r="N19" s="31"/>
      <c r="X19" t="s">
        <v>84</v>
      </c>
      <c r="Y19"/>
      <c r="Z19" s="31"/>
      <c r="AJ19" t="s">
        <v>84</v>
      </c>
      <c r="AK19"/>
      <c r="AL19" s="31"/>
    </row>
  </sheetData>
  <mergeCells count="8">
    <mergeCell ref="U3:W3"/>
    <mergeCell ref="AA3:AB3"/>
    <mergeCell ref="A3:A4"/>
    <mergeCell ref="B3:B4"/>
    <mergeCell ref="C3:C4"/>
    <mergeCell ref="D3:D4"/>
    <mergeCell ref="L3:N3"/>
    <mergeCell ref="P3:Q3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доходы 2022</vt:lpstr>
      <vt:lpstr>расходы 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2022-10-14T07:34:39Z</dcterms:modified>
</cp:coreProperties>
</file>